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9EC3F533-EC11-4303-8B16-3005D71014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in- &amp; Ausgaben" sheetId="1" r:id="rId1"/>
    <sheet name="Analyse" sheetId="3" r:id="rId2"/>
  </sheets>
  <definedNames>
    <definedName name="_xlchart.v1.0" hidden="1">'Ein- &amp; Ausgaben'!$B$81:$I$81</definedName>
    <definedName name="_xlchart.v1.1" hidden="1">'Ein- &amp; Ausgaben'!$B$82:$I$82</definedName>
    <definedName name="_xlchart.v1.2" hidden="1">'Ein- &amp; Ausgaben'!$B$75:$C$75</definedName>
    <definedName name="_xlchart.v1.3" hidden="1">'Ein- &amp; Ausgaben'!$B$76:$C$76</definedName>
    <definedName name="_xlnm.Print_Area" localSheetId="0">'Ein- &amp; Ausgaben'!$A$2:$F$76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2" i="1" l="1"/>
  <c r="F82" i="1"/>
  <c r="E82" i="1"/>
  <c r="C82" i="1"/>
  <c r="C52" i="1"/>
  <c r="C42" i="1"/>
  <c r="C22" i="1"/>
  <c r="C62" i="1"/>
  <c r="C72" i="1"/>
  <c r="C21" i="1"/>
  <c r="F68" i="1"/>
  <c r="F67" i="1"/>
  <c r="F66" i="1"/>
  <c r="F65" i="1"/>
  <c r="F64" i="1"/>
  <c r="F19" i="1"/>
  <c r="F54" i="1"/>
  <c r="B76" i="1"/>
  <c r="B82" i="1" s="1"/>
  <c r="F45" i="1"/>
  <c r="F46" i="1"/>
  <c r="F47" i="1"/>
  <c r="F48" i="1"/>
  <c r="F44" i="1"/>
  <c r="F34" i="1"/>
  <c r="F27" i="1"/>
  <c r="F26" i="1"/>
  <c r="F25" i="1"/>
  <c r="F24" i="1"/>
  <c r="F55" i="1"/>
  <c r="F56" i="1"/>
  <c r="F57" i="1"/>
  <c r="C61" i="1" s="1"/>
  <c r="F14" i="1"/>
  <c r="F18" i="1"/>
  <c r="F15" i="1"/>
  <c r="F16" i="1"/>
  <c r="F17" i="1"/>
  <c r="F76" i="1"/>
  <c r="F5" i="1"/>
  <c r="F6" i="1"/>
  <c r="F7" i="1"/>
  <c r="F8" i="1"/>
  <c r="F4" i="1"/>
  <c r="F35" i="1"/>
  <c r="F36" i="1"/>
  <c r="C41" i="1" s="1"/>
  <c r="F37" i="1"/>
  <c r="C71" i="1" l="1"/>
  <c r="A53" i="1"/>
  <c r="C51" i="1"/>
  <c r="A43" i="1" s="1"/>
  <c r="C32" i="1"/>
  <c r="C31" i="1"/>
  <c r="A13" i="1"/>
  <c r="A33" i="1"/>
  <c r="A63" i="1" l="1"/>
  <c r="H82" i="1"/>
  <c r="I82" i="1" s="1"/>
  <c r="D82" i="1"/>
  <c r="A23" i="1"/>
  <c r="C76" i="1"/>
  <c r="D76" i="1" s="1"/>
</calcChain>
</file>

<file path=xl/sharedStrings.xml><?xml version="1.0" encoding="utf-8"?>
<sst xmlns="http://schemas.openxmlformats.org/spreadsheetml/2006/main" count="158" uniqueCount="70">
  <si>
    <t>Telefon/Inet</t>
  </si>
  <si>
    <t>Tanken</t>
  </si>
  <si>
    <t>Kontoführung</t>
  </si>
  <si>
    <t>Intervall</t>
  </si>
  <si>
    <t>KFZ-Versicherung</t>
  </si>
  <si>
    <t>01. Monats</t>
  </si>
  <si>
    <t>31. Monats</t>
  </si>
  <si>
    <t>Strom</t>
  </si>
  <si>
    <t>15. Monats</t>
  </si>
  <si>
    <t>Bausparvertrag</t>
  </si>
  <si>
    <t>Spenden</t>
  </si>
  <si>
    <t>Rücklagen Auto</t>
  </si>
  <si>
    <t>Einzug</t>
  </si>
  <si>
    <t>1/Jahr</t>
  </si>
  <si>
    <t>12/Jahr</t>
  </si>
  <si>
    <t>4/Jahr</t>
  </si>
  <si>
    <t>Bezeichnung</t>
  </si>
  <si>
    <t>Geschenke</t>
  </si>
  <si>
    <t>AUSGABEN</t>
  </si>
  <si>
    <t>Eingang</t>
  </si>
  <si>
    <t>Bilanz</t>
  </si>
  <si>
    <t>€</t>
  </si>
  <si>
    <t>Mietnebenkosten</t>
  </si>
  <si>
    <t>Kindergeld</t>
  </si>
  <si>
    <t>Amazon Prime</t>
  </si>
  <si>
    <t>01.Monats</t>
  </si>
  <si>
    <t>Einkünfte jährl.</t>
  </si>
  <si>
    <t>05. Monats</t>
  </si>
  <si>
    <t>Ausgaben Montl.</t>
  </si>
  <si>
    <t>Rücklagenbildung</t>
  </si>
  <si>
    <t>KFZ-Steuer</t>
  </si>
  <si>
    <t>Monatliche Ausgaben</t>
  </si>
  <si>
    <t>Einnahmenübersicht</t>
  </si>
  <si>
    <t>Rundfunkgebühren</t>
  </si>
  <si>
    <t>Kaltmiete</t>
  </si>
  <si>
    <t>Lebens- Nahrungs- &amp; Verbrauchsmittel</t>
  </si>
  <si>
    <t>Extraeinnahmen</t>
  </si>
  <si>
    <t>Ausgaben/Monat</t>
  </si>
  <si>
    <t>Einnahmen/Monat</t>
  </si>
  <si>
    <t>Ergebnis/Monat</t>
  </si>
  <si>
    <t>Riesterrente</t>
  </si>
  <si>
    <t>Privathaftpflichtversicherung</t>
  </si>
  <si>
    <t>Wohngebäudeversicherung</t>
  </si>
  <si>
    <t>Risikolebensversicherung</t>
  </si>
  <si>
    <t>Kosum</t>
  </si>
  <si>
    <t>Apple One</t>
  </si>
  <si>
    <t>EINKOMMEN</t>
  </si>
  <si>
    <t>09. Monats</t>
  </si>
  <si>
    <t>Urlaub</t>
  </si>
  <si>
    <t>Kindergarten</t>
  </si>
  <si>
    <t>€/Intervall</t>
  </si>
  <si>
    <t>12. Monats</t>
  </si>
  <si>
    <t>1. Monats</t>
  </si>
  <si>
    <t>Aufbau Notgroschen</t>
  </si>
  <si>
    <t>Jonas Entgelt</t>
  </si>
  <si>
    <t>Hannah Entgelt</t>
  </si>
  <si>
    <t>Jonas Weihnachtsgeld</t>
  </si>
  <si>
    <t>Hannah Weihnachtsgeld</t>
  </si>
  <si>
    <t>Rechtsschutzversicherung</t>
  </si>
  <si>
    <t>Jonas Smartphone-Vertrag</t>
  </si>
  <si>
    <t>Hannah Smartphone-Vertrag</t>
  </si>
  <si>
    <t>Geldanlage</t>
  </si>
  <si>
    <t>15. Jan/Apr/Jul/Okt</t>
  </si>
  <si>
    <t>Wohnen &amp; Leben</t>
  </si>
  <si>
    <t>Versicherung &amp; Gesundheit</t>
  </si>
  <si>
    <t>Verkehr &amp; Mobilität</t>
  </si>
  <si>
    <t>Freizeit &amp; Unterhaltung</t>
  </si>
  <si>
    <t>Vermögensaufbau</t>
  </si>
  <si>
    <t>Sonstiges</t>
  </si>
  <si>
    <t>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</si>
</sst>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DB5B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0">
    <xf numFmtId="0" fontId="0" fillId="0" borderId="0" xfId="0"/>
    <xf numFmtId="165" fontId="0" fillId="0" borderId="0" xfId="0" applyNumberFormat="1"/>
    <xf numFmtId="4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3" fillId="0" borderId="0" xfId="0" applyNumberFormat="1" applyFont="1"/>
    <xf numFmtId="165" fontId="2" fillId="0" borderId="0" xfId="0" applyNumberFormat="1" applyFont="1"/>
    <xf numFmtId="0" fontId="0" fillId="0" borderId="10" xfId="0" applyBorder="1"/>
    <xf numFmtId="0" fontId="0" fillId="0" borderId="1" xfId="0" applyBorder="1"/>
    <xf numFmtId="0" fontId="0" fillId="0" borderId="11" xfId="0" applyBorder="1"/>
    <xf numFmtId="164" fontId="7" fillId="4" borderId="8" xfId="0" applyNumberFormat="1" applyFont="1" applyFill="1" applyBorder="1"/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44" fontId="9" fillId="7" borderId="17" xfId="1" applyFont="1" applyFill="1" applyBorder="1" applyAlignment="1">
      <alignment horizontal="center" vertical="center"/>
    </xf>
    <xf numFmtId="44" fontId="9" fillId="0" borderId="17" xfId="1" applyFont="1" applyFill="1" applyBorder="1" applyAlignment="1">
      <alignment horizontal="center" vertical="center"/>
    </xf>
    <xf numFmtId="44" fontId="9" fillId="7" borderId="17" xfId="1" applyFont="1" applyFill="1" applyBorder="1"/>
    <xf numFmtId="44" fontId="9" fillId="0" borderId="9" xfId="1" quotePrefix="1" applyFont="1" applyFill="1" applyBorder="1" applyAlignment="1">
      <alignment horizontal="center" vertical="center"/>
    </xf>
    <xf numFmtId="44" fontId="9" fillId="7" borderId="1" xfId="1" applyFont="1" applyFill="1" applyBorder="1" applyAlignment="1">
      <alignment horizontal="center" vertical="center"/>
    </xf>
    <xf numFmtId="44" fontId="9" fillId="0" borderId="1" xfId="1" applyFont="1" applyFill="1" applyBorder="1" applyAlignment="1">
      <alignment horizontal="center" vertical="center"/>
    </xf>
    <xf numFmtId="44" fontId="9" fillId="0" borderId="11" xfId="1" quotePrefix="1" applyFont="1" applyFill="1" applyBorder="1" applyAlignment="1">
      <alignment horizontal="center" vertical="center"/>
    </xf>
    <xf numFmtId="44" fontId="9" fillId="7" borderId="1" xfId="1" applyFont="1" applyFill="1" applyBorder="1"/>
    <xf numFmtId="44" fontId="9" fillId="7" borderId="18" xfId="1" applyFont="1" applyFill="1" applyBorder="1" applyAlignment="1">
      <alignment horizontal="center" vertical="center"/>
    </xf>
    <xf numFmtId="44" fontId="9" fillId="0" borderId="18" xfId="1" applyFont="1" applyFill="1" applyBorder="1" applyAlignment="1">
      <alignment horizontal="center" vertical="center"/>
    </xf>
    <xf numFmtId="44" fontId="9" fillId="7" borderId="18" xfId="1" applyFont="1" applyFill="1" applyBorder="1"/>
    <xf numFmtId="44" fontId="9" fillId="0" borderId="43" xfId="1" quotePrefix="1" applyFont="1" applyFill="1" applyBorder="1" applyAlignment="1">
      <alignment horizontal="center" vertical="center"/>
    </xf>
    <xf numFmtId="44" fontId="8" fillId="4" borderId="43" xfId="1" applyFont="1" applyFill="1" applyBorder="1"/>
    <xf numFmtId="0" fontId="9" fillId="0" borderId="8" xfId="0" applyFont="1" applyBorder="1"/>
    <xf numFmtId="16" fontId="9" fillId="0" borderId="17" xfId="1" applyNumberFormat="1" applyFont="1" applyFill="1" applyBorder="1" applyAlignment="1">
      <alignment horizontal="center" vertical="center"/>
    </xf>
    <xf numFmtId="44" fontId="9" fillId="0" borderId="9" xfId="0" applyNumberFormat="1" applyFont="1" applyBorder="1"/>
    <xf numFmtId="0" fontId="9" fillId="0" borderId="10" xfId="0" applyFont="1" applyBorder="1"/>
    <xf numFmtId="16" fontId="9" fillId="0" borderId="1" xfId="1" applyNumberFormat="1" applyFont="1" applyFill="1" applyBorder="1" applyAlignment="1">
      <alignment horizontal="center" vertical="center"/>
    </xf>
    <xf numFmtId="44" fontId="9" fillId="0" borderId="11" xfId="0" applyNumberFormat="1" applyFont="1" applyBorder="1"/>
    <xf numFmtId="16" fontId="9" fillId="0" borderId="1" xfId="0" applyNumberFormat="1" applyFont="1" applyBorder="1" applyAlignment="1">
      <alignment horizontal="center" vertical="center"/>
    </xf>
    <xf numFmtId="0" fontId="9" fillId="0" borderId="15" xfId="0" applyFont="1" applyBorder="1"/>
    <xf numFmtId="0" fontId="9" fillId="0" borderId="1" xfId="0" applyFont="1" applyBorder="1" applyAlignment="1">
      <alignment horizontal="center" vertical="center"/>
    </xf>
    <xf numFmtId="164" fontId="7" fillId="12" borderId="10" xfId="0" applyNumberFormat="1" applyFont="1" applyFill="1" applyBorder="1" applyAlignment="1">
      <alignment wrapText="1"/>
    </xf>
    <xf numFmtId="164" fontId="7" fillId="12" borderId="10" xfId="0" applyNumberFormat="1" applyFont="1" applyFill="1" applyBorder="1"/>
    <xf numFmtId="164" fontId="7" fillId="12" borderId="12" xfId="0" applyNumberFormat="1" applyFont="1" applyFill="1" applyBorder="1"/>
    <xf numFmtId="164" fontId="10" fillId="12" borderId="30" xfId="0" applyNumberFormat="1" applyFont="1" applyFill="1" applyBorder="1"/>
    <xf numFmtId="164" fontId="10" fillId="12" borderId="16" xfId="0" applyNumberFormat="1" applyFont="1" applyFill="1" applyBorder="1"/>
    <xf numFmtId="164" fontId="10" fillId="12" borderId="12" xfId="0" applyNumberFormat="1" applyFont="1" applyFill="1" applyBorder="1"/>
    <xf numFmtId="44" fontId="8" fillId="12" borderId="43" xfId="1" applyFont="1" applyFill="1" applyBorder="1"/>
    <xf numFmtId="0" fontId="8" fillId="0" borderId="40" xfId="0" applyFont="1" applyBorder="1" applyAlignment="1">
      <alignment horizontal="center" vertical="center"/>
    </xf>
    <xf numFmtId="164" fontId="7" fillId="3" borderId="8" xfId="0" applyNumberFormat="1" applyFont="1" applyFill="1" applyBorder="1"/>
    <xf numFmtId="44" fontId="9" fillId="7" borderId="11" xfId="1" applyFont="1" applyFill="1" applyBorder="1"/>
    <xf numFmtId="164" fontId="7" fillId="3" borderId="10" xfId="0" applyNumberFormat="1" applyFont="1" applyFill="1" applyBorder="1"/>
    <xf numFmtId="44" fontId="9" fillId="0" borderId="1" xfId="1" quotePrefix="1" applyFont="1" applyFill="1" applyBorder="1" applyAlignment="1">
      <alignment horizontal="center" vertical="center"/>
    </xf>
    <xf numFmtId="164" fontId="7" fillId="3" borderId="36" xfId="0" applyNumberFormat="1" applyFont="1" applyFill="1" applyBorder="1"/>
    <xf numFmtId="0" fontId="9" fillId="0" borderId="1" xfId="0" applyFont="1" applyBorder="1"/>
    <xf numFmtId="164" fontId="7" fillId="3" borderId="12" xfId="0" applyNumberFormat="1" applyFont="1" applyFill="1" applyBorder="1"/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/>
    <xf numFmtId="44" fontId="9" fillId="7" borderId="43" xfId="1" applyFont="1" applyFill="1" applyBorder="1"/>
    <xf numFmtId="164" fontId="10" fillId="3" borderId="30" xfId="0" applyNumberFormat="1" applyFont="1" applyFill="1" applyBorder="1"/>
    <xf numFmtId="164" fontId="10" fillId="3" borderId="16" xfId="0" applyNumberFormat="1" applyFont="1" applyFill="1" applyBorder="1"/>
    <xf numFmtId="164" fontId="10" fillId="3" borderId="12" xfId="0" applyNumberFormat="1" applyFont="1" applyFill="1" applyBorder="1"/>
    <xf numFmtId="164" fontId="10" fillId="3" borderId="43" xfId="0" applyNumberFormat="1" applyFont="1" applyFill="1" applyBorder="1"/>
    <xf numFmtId="0" fontId="8" fillId="0" borderId="4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164" fontId="7" fillId="6" borderId="8" xfId="0" applyNumberFormat="1" applyFont="1" applyFill="1" applyBorder="1"/>
    <xf numFmtId="164" fontId="7" fillId="6" borderId="30" xfId="0" applyNumberFormat="1" applyFont="1" applyFill="1" applyBorder="1"/>
    <xf numFmtId="44" fontId="9" fillId="7" borderId="2" xfId="1" applyFont="1" applyFill="1" applyBorder="1"/>
    <xf numFmtId="44" fontId="9" fillId="0" borderId="2" xfId="1" applyFont="1" applyFill="1" applyBorder="1" applyAlignment="1">
      <alignment horizontal="center" vertical="center"/>
    </xf>
    <xf numFmtId="164" fontId="7" fillId="6" borderId="10" xfId="0" applyNumberFormat="1" applyFont="1" applyFill="1" applyBorder="1"/>
    <xf numFmtId="164" fontId="7" fillId="6" borderId="36" xfId="0" applyNumberFormat="1" applyFont="1" applyFill="1" applyBorder="1"/>
    <xf numFmtId="44" fontId="9" fillId="0" borderId="37" xfId="1" applyFont="1" applyFill="1" applyBorder="1" applyAlignment="1">
      <alignment horizontal="center" vertical="center"/>
    </xf>
    <xf numFmtId="16" fontId="9" fillId="0" borderId="11" xfId="1" quotePrefix="1" applyNumberFormat="1" applyFont="1" applyFill="1" applyBorder="1" applyAlignment="1">
      <alignment horizontal="center" vertical="center"/>
    </xf>
    <xf numFmtId="164" fontId="7" fillId="6" borderId="12" xfId="0" applyNumberFormat="1" applyFont="1" applyFill="1" applyBorder="1"/>
    <xf numFmtId="44" fontId="9" fillId="0" borderId="43" xfId="1" applyFont="1" applyFill="1" applyBorder="1" applyAlignment="1">
      <alignment horizontal="center" vertical="center"/>
    </xf>
    <xf numFmtId="164" fontId="10" fillId="6" borderId="30" xfId="0" applyNumberFormat="1" applyFont="1" applyFill="1" applyBorder="1"/>
    <xf numFmtId="164" fontId="10" fillId="6" borderId="16" xfId="0" applyNumberFormat="1" applyFont="1" applyFill="1" applyBorder="1"/>
    <xf numFmtId="164" fontId="10" fillId="6" borderId="12" xfId="0" applyNumberFormat="1" applyFont="1" applyFill="1" applyBorder="1"/>
    <xf numFmtId="44" fontId="8" fillId="6" borderId="43" xfId="1" applyFont="1" applyFill="1" applyBorder="1"/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7" fillId="5" borderId="8" xfId="0" applyNumberFormat="1" applyFont="1" applyFill="1" applyBorder="1"/>
    <xf numFmtId="164" fontId="7" fillId="5" borderId="10" xfId="0" applyNumberFormat="1" applyFont="1" applyFill="1" applyBorder="1"/>
    <xf numFmtId="44" fontId="9" fillId="7" borderId="1" xfId="1" applyFont="1" applyFill="1" applyBorder="1" applyAlignment="1">
      <alignment horizontal="center"/>
    </xf>
    <xf numFmtId="44" fontId="9" fillId="5" borderId="10" xfId="1" applyFont="1" applyFill="1" applyBorder="1"/>
    <xf numFmtId="164" fontId="7" fillId="5" borderId="12" xfId="0" applyNumberFormat="1" applyFont="1" applyFill="1" applyBorder="1"/>
    <xf numFmtId="164" fontId="10" fillId="5" borderId="30" xfId="0" applyNumberFormat="1" applyFont="1" applyFill="1" applyBorder="1"/>
    <xf numFmtId="44" fontId="8" fillId="5" borderId="16" xfId="1" applyFont="1" applyFill="1" applyBorder="1"/>
    <xf numFmtId="164" fontId="10" fillId="5" borderId="12" xfId="0" applyNumberFormat="1" applyFont="1" applyFill="1" applyBorder="1"/>
    <xf numFmtId="44" fontId="8" fillId="5" borderId="43" xfId="1" applyFont="1" applyFill="1" applyBorder="1"/>
    <xf numFmtId="44" fontId="9" fillId="2" borderId="16" xfId="1" applyFont="1" applyFill="1" applyBorder="1" applyAlignment="1">
      <alignment horizontal="center" vertical="center"/>
    </xf>
    <xf numFmtId="164" fontId="7" fillId="8" borderId="41" xfId="0" applyNumberFormat="1" applyFont="1" applyFill="1" applyBorder="1"/>
    <xf numFmtId="44" fontId="9" fillId="2" borderId="11" xfId="1" quotePrefix="1" applyFont="1" applyFill="1" applyBorder="1" applyAlignment="1">
      <alignment horizontal="center" vertical="center"/>
    </xf>
    <xf numFmtId="164" fontId="7" fillId="8" borderId="42" xfId="0" applyNumberFormat="1" applyFont="1" applyFill="1" applyBorder="1"/>
    <xf numFmtId="164" fontId="10" fillId="8" borderId="8" xfId="0" applyNumberFormat="1" applyFont="1" applyFill="1" applyBorder="1"/>
    <xf numFmtId="164" fontId="10" fillId="8" borderId="9" xfId="0" applyNumberFormat="1" applyFont="1" applyFill="1" applyBorder="1"/>
    <xf numFmtId="164" fontId="10" fillId="8" borderId="12" xfId="0" applyNumberFormat="1" applyFont="1" applyFill="1" applyBorder="1"/>
    <xf numFmtId="164" fontId="10" fillId="8" borderId="43" xfId="0" applyNumberFormat="1" applyFont="1" applyFill="1" applyBorder="1"/>
    <xf numFmtId="0" fontId="8" fillId="0" borderId="35" xfId="0" applyFont="1" applyBorder="1"/>
    <xf numFmtId="0" fontId="8" fillId="0" borderId="33" xfId="0" applyFont="1" applyBorder="1"/>
    <xf numFmtId="0" fontId="8" fillId="0" borderId="34" xfId="0" applyFont="1" applyBorder="1"/>
    <xf numFmtId="44" fontId="9" fillId="9" borderId="26" xfId="0" applyNumberFormat="1" applyFont="1" applyFill="1" applyBorder="1"/>
    <xf numFmtId="44" fontId="9" fillId="10" borderId="19" xfId="0" applyNumberFormat="1" applyFont="1" applyFill="1" applyBorder="1"/>
    <xf numFmtId="44" fontId="9" fillId="0" borderId="19" xfId="0" applyNumberFormat="1" applyFont="1" applyBorder="1"/>
    <xf numFmtId="0" fontId="9" fillId="0" borderId="19" xfId="0" applyFont="1" applyBorder="1"/>
    <xf numFmtId="44" fontId="9" fillId="0" borderId="14" xfId="0" applyNumberFormat="1" applyFont="1" applyBorder="1"/>
    <xf numFmtId="44" fontId="9" fillId="7" borderId="2" xfId="1" applyFont="1" applyFill="1" applyBorder="1" applyAlignment="1">
      <alignment horizontal="center" vertical="center"/>
    </xf>
    <xf numFmtId="44" fontId="9" fillId="0" borderId="16" xfId="1" quotePrefix="1" applyFont="1" applyFill="1" applyBorder="1" applyAlignment="1">
      <alignment horizontal="center" vertical="center"/>
    </xf>
    <xf numFmtId="164" fontId="7" fillId="4" borderId="10" xfId="0" applyNumberFormat="1" applyFont="1" applyFill="1" applyBorder="1"/>
    <xf numFmtId="164" fontId="10" fillId="4" borderId="9" xfId="0" applyNumberFormat="1" applyFont="1" applyFill="1" applyBorder="1"/>
    <xf numFmtId="164" fontId="7" fillId="4" borderId="13" xfId="0" applyNumberFormat="1" applyFont="1" applyFill="1" applyBorder="1"/>
    <xf numFmtId="44" fontId="9" fillId="7" borderId="19" xfId="1" applyFont="1" applyFill="1" applyBorder="1" applyAlignment="1">
      <alignment horizontal="center" vertical="center"/>
    </xf>
    <xf numFmtId="44" fontId="9" fillId="0" borderId="19" xfId="1" applyFont="1" applyFill="1" applyBorder="1" applyAlignment="1">
      <alignment horizontal="center" vertical="center"/>
    </xf>
    <xf numFmtId="44" fontId="9" fillId="0" borderId="14" xfId="1" quotePrefix="1" applyFont="1" applyFill="1" applyBorder="1" applyAlignment="1">
      <alignment horizontal="center" vertical="center"/>
    </xf>
    <xf numFmtId="16" fontId="9" fillId="0" borderId="2" xfId="1" applyNumberFormat="1" applyFont="1" applyFill="1" applyBorder="1" applyAlignment="1">
      <alignment horizontal="center" vertical="center"/>
    </xf>
    <xf numFmtId="164" fontId="7" fillId="12" borderId="30" xfId="0" applyNumberFormat="1" applyFont="1" applyFill="1" applyBorder="1"/>
    <xf numFmtId="14" fontId="9" fillId="7" borderId="1" xfId="1" applyNumberFormat="1" applyFont="1" applyFill="1" applyBorder="1" applyAlignment="1">
      <alignment horizontal="center" vertical="center"/>
    </xf>
    <xf numFmtId="164" fontId="7" fillId="4" borderId="30" xfId="0" applyNumberFormat="1" applyFont="1" applyFill="1" applyBorder="1"/>
    <xf numFmtId="164" fontId="0" fillId="0" borderId="0" xfId="0" applyNumberFormat="1"/>
    <xf numFmtId="44" fontId="9" fillId="0" borderId="31" xfId="1" applyFont="1" applyFill="1" applyBorder="1" applyAlignment="1">
      <alignment vertical="center"/>
    </xf>
    <xf numFmtId="44" fontId="9" fillId="0" borderId="25" xfId="1" applyFont="1" applyFill="1" applyBorder="1" applyAlignment="1">
      <alignment vertical="center"/>
    </xf>
    <xf numFmtId="44" fontId="9" fillId="0" borderId="38" xfId="1" applyFont="1" applyFill="1" applyBorder="1" applyAlignment="1">
      <alignment vertical="center"/>
    </xf>
    <xf numFmtId="44" fontId="9" fillId="0" borderId="0" xfId="1" applyFont="1" applyFill="1" applyBorder="1" applyAlignment="1">
      <alignment vertical="center"/>
    </xf>
    <xf numFmtId="44" fontId="9" fillId="0" borderId="39" xfId="1" applyFont="1" applyFill="1" applyBorder="1" applyAlignment="1">
      <alignment vertical="center"/>
    </xf>
    <xf numFmtId="44" fontId="9" fillId="0" borderId="32" xfId="1" applyFont="1" applyFill="1" applyBorder="1" applyAlignment="1">
      <alignment vertical="center"/>
    </xf>
    <xf numFmtId="44" fontId="9" fillId="7" borderId="31" xfId="1" applyFont="1" applyFill="1" applyBorder="1" applyAlignment="1">
      <alignment vertical="center"/>
    </xf>
    <xf numFmtId="44" fontId="9" fillId="7" borderId="25" xfId="1" applyFont="1" applyFill="1" applyBorder="1" applyAlignment="1">
      <alignment vertical="center"/>
    </xf>
    <xf numFmtId="44" fontId="9" fillId="7" borderId="39" xfId="1" applyFont="1" applyFill="1" applyBorder="1" applyAlignment="1">
      <alignment vertical="center"/>
    </xf>
    <xf numFmtId="44" fontId="9" fillId="7" borderId="32" xfId="1" applyFont="1" applyFill="1" applyBorder="1" applyAlignment="1">
      <alignment vertical="center"/>
    </xf>
    <xf numFmtId="44" fontId="12" fillId="0" borderId="0" xfId="1" applyFont="1" applyFill="1" applyBorder="1" applyAlignment="1">
      <alignment vertical="center"/>
    </xf>
    <xf numFmtId="44" fontId="12" fillId="0" borderId="32" xfId="1" applyFont="1" applyFill="1" applyBorder="1" applyAlignment="1">
      <alignment vertical="center"/>
    </xf>
    <xf numFmtId="0" fontId="11" fillId="0" borderId="0" xfId="0" applyFont="1"/>
    <xf numFmtId="44" fontId="11" fillId="0" borderId="0" xfId="0" applyNumberFormat="1" applyFont="1"/>
    <xf numFmtId="164" fontId="11" fillId="0" borderId="0" xfId="0" applyNumberFormat="1" applyFont="1"/>
    <xf numFmtId="0" fontId="6" fillId="11" borderId="31" xfId="0" applyFont="1" applyFill="1" applyBorder="1" applyAlignment="1">
      <alignment horizontal="center"/>
    </xf>
    <xf numFmtId="0" fontId="6" fillId="11" borderId="25" xfId="0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7" xfId="0" applyFont="1" applyBorder="1" applyAlignment="1">
      <alignment horizontal="center" vertical="center" textRotation="90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6" fillId="11" borderId="21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 vertical="center" textRotation="90"/>
    </xf>
    <xf numFmtId="0" fontId="8" fillId="8" borderId="6" xfId="0" applyFont="1" applyFill="1" applyBorder="1" applyAlignment="1">
      <alignment horizontal="center" vertical="center" textRotation="90"/>
    </xf>
    <xf numFmtId="0" fontId="8" fillId="8" borderId="7" xfId="0" applyFont="1" applyFill="1" applyBorder="1" applyAlignment="1">
      <alignment horizontal="center" vertical="center" textRotation="90"/>
    </xf>
    <xf numFmtId="0" fontId="8" fillId="5" borderId="5" xfId="0" applyFont="1" applyFill="1" applyBorder="1" applyAlignment="1">
      <alignment horizontal="center" vertical="center" textRotation="90" wrapText="1"/>
    </xf>
    <xf numFmtId="0" fontId="8" fillId="5" borderId="38" xfId="0" applyFont="1" applyFill="1" applyBorder="1" applyAlignment="1">
      <alignment horizontal="center" vertical="center" textRotation="90" wrapText="1"/>
    </xf>
    <xf numFmtId="0" fontId="8" fillId="5" borderId="39" xfId="0" applyFont="1" applyFill="1" applyBorder="1" applyAlignment="1">
      <alignment horizontal="center" vertical="center" textRotation="90" wrapText="1"/>
    </xf>
    <xf numFmtId="10" fontId="8" fillId="3" borderId="5" xfId="0" applyNumberFormat="1" applyFont="1" applyFill="1" applyBorder="1" applyAlignment="1">
      <alignment horizontal="center" vertical="center" textRotation="90" wrapText="1"/>
    </xf>
    <xf numFmtId="10" fontId="8" fillId="3" borderId="6" xfId="0" applyNumberFormat="1" applyFont="1" applyFill="1" applyBorder="1" applyAlignment="1">
      <alignment horizontal="center" vertical="center" textRotation="90" wrapText="1"/>
    </xf>
    <xf numFmtId="10" fontId="8" fillId="3" borderId="7" xfId="0" applyNumberFormat="1" applyFont="1" applyFill="1" applyBorder="1" applyAlignment="1">
      <alignment horizontal="center" vertical="center" textRotation="90" wrapText="1"/>
    </xf>
    <xf numFmtId="0" fontId="8" fillId="4" borderId="5" xfId="0" applyFont="1" applyFill="1" applyBorder="1" applyAlignment="1">
      <alignment horizontal="center" vertical="center" textRotation="90" wrapText="1"/>
    </xf>
    <xf numFmtId="0" fontId="8" fillId="4" borderId="38" xfId="0" applyFont="1" applyFill="1" applyBorder="1" applyAlignment="1">
      <alignment horizontal="center" vertical="center" textRotation="90" wrapText="1"/>
    </xf>
    <xf numFmtId="0" fontId="8" fillId="4" borderId="39" xfId="0" applyFont="1" applyFill="1" applyBorder="1" applyAlignment="1">
      <alignment horizontal="center" vertical="center" textRotation="90" wrapText="1"/>
    </xf>
    <xf numFmtId="0" fontId="8" fillId="12" borderId="5" xfId="0" applyFont="1" applyFill="1" applyBorder="1" applyAlignment="1">
      <alignment horizontal="center" vertical="center" textRotation="90" wrapText="1"/>
    </xf>
    <xf numFmtId="0" fontId="8" fillId="12" borderId="6" xfId="0" applyFont="1" applyFill="1" applyBorder="1" applyAlignment="1">
      <alignment horizontal="center" vertical="center" textRotation="90" wrapText="1"/>
    </xf>
    <xf numFmtId="0" fontId="8" fillId="12" borderId="7" xfId="0" applyFont="1" applyFill="1" applyBorder="1" applyAlignment="1">
      <alignment horizontal="center" vertical="center" textRotation="90" wrapText="1"/>
    </xf>
    <xf numFmtId="0" fontId="8" fillId="6" borderId="5" xfId="0" applyFont="1" applyFill="1" applyBorder="1" applyAlignment="1">
      <alignment horizontal="center" vertical="center" textRotation="90" wrapText="1"/>
    </xf>
    <xf numFmtId="0" fontId="8" fillId="6" borderId="6" xfId="0" applyFont="1" applyFill="1" applyBorder="1" applyAlignment="1">
      <alignment horizontal="center" vertical="center" textRotation="90" wrapText="1"/>
    </xf>
    <xf numFmtId="0" fontId="8" fillId="6" borderId="7" xfId="0" applyFont="1" applyFill="1" applyBorder="1" applyAlignment="1">
      <alignment horizontal="center" vertical="center" textRotation="90" wrapText="1"/>
    </xf>
  </cellXfs>
  <cellStyles count="2">
    <cellStyle name="Currency" xfId="1" builtinId="4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FDB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>
              <a:defRPr sz="1600" b="1" i="0" u="none" strike="noStrike" kern="1200" spc="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en-US">
                <a:solidFill>
                  <a:schemeClr val="tx1"/>
                </a:solidFill>
              </a:rPr>
              <a:t>Einnahmenübersicht / Jahr</a:t>
            </a:r>
          </a:p>
        </c:rich>
      </c:tx>
      <c:layout>
        <c:manualLayout>
          <c:xMode val="edge"/>
          <c:yMode val="edge"/>
          <c:x val="0.27745822397200348"/>
          <c:y val="2.527869117230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>
            <a:defRPr sz="1600" b="1" i="0" u="none" strike="noStrike" kern="1200" spc="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073206474190727"/>
          <c:y val="0.38827006458519608"/>
          <c:w val="0.45150000000000001"/>
          <c:h val="0.58697120902093836"/>
        </c:manualLayout>
      </c:layout>
      <c:pieChart>
        <c:varyColors val="1"/>
        <c:ser>
          <c:idx val="0"/>
          <c:order val="0"/>
          <c:tx>
            <c:strRef>
              <c:f>'Ein- &amp; Ausgaben'!$A$3:$A$11</c:f>
              <c:strCache>
                <c:ptCount val="9"/>
                <c:pt idx="0">
                  <c:v>Einnahmenübersicht</c:v>
                </c:pt>
              </c:strCache>
            </c:strRef>
          </c:tx>
          <c:spPr>
            <a:ln w="12700"/>
          </c:spPr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9FE-41BA-ABA4-96895F12FBB1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FE-41BA-ABA4-96895F12FBB1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FE-41BA-ABA4-96895F12FBB1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FE-41BA-ABA4-96895F12FBB1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9FE-41BA-ABA4-96895F12FBB1}"/>
              </c:ext>
            </c:extLst>
          </c:dPt>
          <c:dLbls>
            <c:dLbl>
              <c:idx val="0"/>
              <c:numFmt formatCode="#,##0\ &quot;€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9FE-41BA-ABA4-96895F12FBB1}"/>
                </c:ext>
              </c:extLst>
            </c:dLbl>
            <c:dLbl>
              <c:idx val="2"/>
              <c:layout>
                <c:manualLayout>
                  <c:x val="-7.2455599300087492E-2"/>
                  <c:y val="2.48717867058538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711286089238"/>
                      <c:h val="9.72747225106478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FE-41BA-ABA4-96895F12FBB1}"/>
                </c:ext>
              </c:extLst>
            </c:dLbl>
            <c:dLbl>
              <c:idx val="3"/>
              <c:layout>
                <c:manualLayout>
                  <c:x val="5.0043963254593177E-2"/>
                  <c:y val="-3.7559230427516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FE-41BA-ABA4-96895F12FBB1}"/>
                </c:ext>
              </c:extLst>
            </c:dLbl>
            <c:dLbl>
              <c:idx val="4"/>
              <c:layout>
                <c:manualLayout>
                  <c:x val="0.22791251093613299"/>
                  <c:y val="-2.69199648848179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FE-41BA-ABA4-96895F12FBB1}"/>
                </c:ext>
              </c:extLst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'Ein- &amp; Ausgaben'!$B$4:$B$8</c:f>
              <c:strCache>
                <c:ptCount val="5"/>
                <c:pt idx="0">
                  <c:v>Jonas Entgelt</c:v>
                </c:pt>
                <c:pt idx="1">
                  <c:v>Hannah Entgelt</c:v>
                </c:pt>
                <c:pt idx="2">
                  <c:v>Kindergeld</c:v>
                </c:pt>
                <c:pt idx="3">
                  <c:v>Jonas Weihnachtsgeld</c:v>
                </c:pt>
                <c:pt idx="4">
                  <c:v>Hannah Weihnachtsgeld</c:v>
                </c:pt>
              </c:strCache>
            </c:strRef>
          </c:cat>
          <c:val>
            <c:numRef>
              <c:f>'Ein- &amp; Ausgaben'!$F$4:$F$8</c:f>
              <c:numCache>
                <c:formatCode>_("€"* #,##0.00_);_("€"* \(#,##0.00\);_("€"* "-"??_);_(@_)</c:formatCode>
                <c:ptCount val="5"/>
                <c:pt idx="0">
                  <c:v>30000</c:v>
                </c:pt>
                <c:pt idx="1">
                  <c:v>30000</c:v>
                </c:pt>
                <c:pt idx="2">
                  <c:v>6000</c:v>
                </c:pt>
                <c:pt idx="3">
                  <c:v>2000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E-41BA-ABA4-96895F12F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_xlchart.v1.2</cx:f>
      </cx:strDim>
      <cx:numDim type="val">
        <cx:f dir="row">_xlchart.v1.3</cx:f>
      </cx:numDim>
    </cx:data>
  </cx:chartData>
  <cx:chart>
    <cx:title pos="t" align="ctr" overlay="0">
      <cx:tx>
        <cx:txData>
          <cx:v>Einnahmen &amp; Ausgabengegenüberstellung</cx:v>
        </cx:txData>
      </cx:tx>
      <cx:txPr>
        <a:bodyPr rot="0" spcFirstLastPara="1" vertOverflow="ellipsis" vert="horz" wrap="square" lIns="38100" tIns="19050" rIns="38100" bIns="19050" anchor="t" anchorCtr="0" compatLnSpc="0"/>
        <a:lstStyle/>
        <a:p>
          <a:pPr algn="ctr" rtl="0">
            <a:defRPr sz="16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mbria"/>
            </a:rPr>
            <a:t>Einnahmen &amp; Ausgabengegenüberstellung</a:t>
          </a:r>
        </a:p>
      </cx:txPr>
    </cx:title>
    <cx:plotArea>
      <cx:plotAreaRegion>
        <cx:series layoutId="waterfall" uniqueId="{72B49D7B-3911-43A0-9C14-22DC0B3F9DFF}">
          <cx:tx>
            <cx:txData>
              <cx:f/>
              <cx:v>Einnahmen-&amp;-Ausgabenübersicht</cx:v>
            </cx:txData>
          </cx:tx>
          <cx:spPr>
            <a:ln w="12700">
              <a:gradFill>
                <a:gsLst>
                  <a:gs pos="0">
                    <a:schemeClr val="tx1"/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olid"/>
            </a:ln>
          </cx:spPr>
          <cx:dataPt idx="0">
            <cx:spPr>
              <a:solidFill>
                <a:srgbClr val="9BBB59"/>
              </a:solidFill>
            </cx:spPr>
          </cx:dataPt>
          <cx:dataPt idx="1">
            <cx:spPr>
              <a:solidFill>
                <a:srgbClr val="C0504D"/>
              </a:solidFill>
            </cx:spPr>
          </cx:dataPt>
          <cx:dataLabels pos="inEnd">
            <cx:numFmt formatCode="_-* #.##0 €_-;-* #.##0 €_-;_-* &quot;-&quot; €_-;_-@_-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800"/>
                </a:pPr>
                <a:endParaRPr lang="en-US" sz="1800" b="0" i="0" u="none" strike="noStrike" kern="1200" baseline="0">
                  <a:solidFill>
                    <a:sysClr val="windowText" lastClr="000000">
                      <a:lumMod val="75000"/>
                      <a:lumOff val="25000"/>
                    </a:sysClr>
                  </a:solidFill>
                  <a:latin typeface="Calibri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visibility connectorLines="1"/>
            <cx:subtotals/>
          </cx:layoutPr>
        </cx:series>
      </cx:plotAreaRegion>
      <cx:axis id="0">
        <cx:catScaling gapWidth="0.200000003"/>
        <cx:majorGridlines/>
        <cx:tickLabels/>
      </cx:axis>
      <cx:axis id="1">
        <cx:valScaling min="0"/>
        <cx:majorGridlines/>
        <cx:tickLabels/>
        <cx:numFmt formatCode="#.##0 €" sourceLinked="0"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_xlchart.v1.0</cx:f>
      </cx:strDim>
      <cx:numDim type="val">
        <cx:f dir="row">_xlchart.v1.1</cx:f>
      </cx:numDim>
    </cx:data>
  </cx:chartData>
  <cx:chart>
    <cx:title pos="t" align="ctr" overlay="0">
      <cx:tx>
        <cx:txData>
          <cx:v>Einnahmen &amp; Ausgabengegenüberstellung</cx:v>
        </cx:txData>
      </cx:tx>
      <cx:txPr>
        <a:bodyPr rot="0" spcFirstLastPara="1" vertOverflow="ellipsis" vert="horz" wrap="square" lIns="38100" tIns="19050" rIns="38100" bIns="19050" anchor="t" anchorCtr="0" compatLnSpc="0"/>
        <a:lstStyle/>
        <a:p>
          <a:pPr algn="ctr" rtl="0">
            <a:defRPr sz="16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mbria"/>
            </a:rPr>
            <a:t>Einnahmen &amp; Ausgabengegenüberstellung</a:t>
          </a:r>
        </a:p>
      </cx:txPr>
    </cx:title>
    <cx:plotArea>
      <cx:plotAreaRegion>
        <cx:series layoutId="waterfall" uniqueId="{72B49D7B-3911-43A0-9C14-22DC0B3F9DFF}" formatIdx="0">
          <cx:tx>
            <cx:txData>
              <cx:f/>
              <cx:v>Einnahmen-&amp;-Ausgabenübersicht</cx:v>
            </cx:txData>
          </cx:tx>
          <cx:spPr>
            <a:ln w="12700">
              <a:gradFill>
                <a:gsLst>
                  <a:gs pos="0">
                    <a:schemeClr val="tx1"/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olid"/>
            </a:ln>
          </cx:spPr>
          <cx:dataPt idx="0">
            <cx:spPr>
              <a:solidFill>
                <a:srgbClr val="9BBB59"/>
              </a:solidFill>
            </cx:spPr>
          </cx:dataPt>
          <cx:dataPt idx="1">
            <cx:spPr>
              <a:solidFill>
                <a:srgbClr val="C0504D"/>
              </a:solidFill>
            </cx:spPr>
          </cx:dataPt>
          <cx:dataPt idx="2">
            <cx:spPr>
              <a:solidFill>
                <a:srgbClr val="C0504D"/>
              </a:solidFill>
            </cx:spPr>
          </cx:dataPt>
          <cx:dataPt idx="3">
            <cx:spPr>
              <a:solidFill>
                <a:srgbClr val="C0504D"/>
              </a:solidFill>
            </cx:spPr>
          </cx:dataPt>
          <cx:dataPt idx="4">
            <cx:spPr>
              <a:solidFill>
                <a:srgbClr val="C0504D"/>
              </a:solidFill>
            </cx:spPr>
          </cx:dataPt>
          <cx:dataPt idx="5">
            <cx:spPr>
              <a:solidFill>
                <a:srgbClr val="FFC000"/>
              </a:solidFill>
            </cx:spPr>
          </cx:dataPt>
          <cx:dataPt idx="6">
            <cx:spPr>
              <a:solidFill>
                <a:srgbClr val="C0504D"/>
              </a:solidFill>
            </cx:spPr>
          </cx:dataPt>
          <cx:dataPt idx="7">
            <cx:spPr>
              <a:solidFill>
                <a:srgbClr val="9BBB59"/>
              </a:solidFill>
            </cx:spPr>
          </cx:dataPt>
          <cx:dataLabels pos="inEnd">
            <cx:numFmt formatCode="_-* #.##0 €_-;-* #.##0 €_-;_-* &quot;-&quot; €_-;_-@_-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800"/>
                </a:pPr>
                <a:endParaRPr lang="en-US" sz="1800" b="0" i="0" u="none" strike="noStrike" kern="1200" baseline="0">
                  <a:solidFill>
                    <a:sysClr val="windowText" lastClr="000000">
                      <a:lumMod val="75000"/>
                      <a:lumOff val="25000"/>
                    </a:sysClr>
                  </a:solidFill>
                  <a:latin typeface="Calibri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visibility connectorLines="1"/>
            <cx:subtotals/>
          </cx:layoutPr>
        </cx:series>
      </cx:plotAreaRegion>
      <cx:axis id="0">
        <cx:catScaling gapWidth="0.200000003"/>
        <cx:majorGridlines/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/>
            </a:pPr>
            <a:endParaRPr lang="en-US" sz="800" b="0" i="0" u="none" strike="noStrike" kern="1200" cap="none" spc="0" normalizeH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/>
            </a:endParaRPr>
          </a:p>
        </cx:txPr>
      </cx:axis>
      <cx:axis id="1">
        <cx:valScaling min="0"/>
        <cx:majorGridlines/>
        <cx:tickLabels/>
        <cx:numFmt formatCode="#.##0 €" sourceLinked="0"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4140</xdr:colOff>
      <xdr:row>1</xdr:row>
      <xdr:rowOff>3313</xdr:rowOff>
    </xdr:from>
    <xdr:to>
      <xdr:col>7</xdr:col>
      <xdr:colOff>302314</xdr:colOff>
      <xdr:row>18</xdr:row>
      <xdr:rowOff>24848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AD7F186-0F9D-056F-8762-D5C3E84F78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650183</xdr:colOff>
      <xdr:row>1</xdr:row>
      <xdr:rowOff>3311</xdr:rowOff>
    </xdr:from>
    <xdr:to>
      <xdr:col>14</xdr:col>
      <xdr:colOff>207065</xdr:colOff>
      <xdr:row>18</xdr:row>
      <xdr:rowOff>24846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B2927C21-40FF-45D8-5D60-795481717F0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650808" y="193811"/>
              <a:ext cx="4557507" cy="32600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</xdr:col>
      <xdr:colOff>8284</xdr:colOff>
      <xdr:row>19</xdr:row>
      <xdr:rowOff>28159</xdr:rowOff>
    </xdr:from>
    <xdr:to>
      <xdr:col>14</xdr:col>
      <xdr:colOff>215349</xdr:colOff>
      <xdr:row>36</xdr:row>
      <xdr:rowOff>49694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745D60EB-F91A-99F6-BB87-9D6DEBD1C1B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2659" y="3647659"/>
              <a:ext cx="9493940" cy="32600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tabSelected="1" zoomScaleNormal="100" workbookViewId="0">
      <selection activeCell="B84" sqref="B84"/>
    </sheetView>
  </sheetViews>
  <sheetFormatPr defaultColWidth="9.140625" defaultRowHeight="15" x14ac:dyDescent="0.25"/>
  <cols>
    <col min="1" max="1" width="6.7109375" customWidth="1"/>
    <col min="2" max="2" width="60.7109375" customWidth="1"/>
    <col min="3" max="7" width="20.7109375" customWidth="1"/>
    <col min="8" max="8" width="15.7109375" customWidth="1"/>
    <col min="9" max="9" width="9.42578125" bestFit="1" customWidth="1"/>
    <col min="10" max="10" width="20.7109375" customWidth="1"/>
    <col min="11" max="11" width="18.28515625" bestFit="1" customWidth="1"/>
    <col min="12" max="12" width="9.5703125" bestFit="1" customWidth="1"/>
  </cols>
  <sheetData>
    <row r="1" spans="1:14" ht="15.75" thickBot="1" x14ac:dyDescent="0.3">
      <c r="G1" s="4"/>
      <c r="H1" s="5"/>
    </row>
    <row r="2" spans="1:14" ht="19.5" thickBot="1" x14ac:dyDescent="0.35">
      <c r="A2" s="139" t="s">
        <v>46</v>
      </c>
      <c r="B2" s="132"/>
      <c r="C2" s="132"/>
      <c r="D2" s="132"/>
      <c r="E2" s="132"/>
      <c r="F2" s="133"/>
      <c r="H2" s="5"/>
    </row>
    <row r="3" spans="1:14" ht="18" thickBot="1" x14ac:dyDescent="0.3">
      <c r="A3" s="134" t="s">
        <v>32</v>
      </c>
      <c r="B3" s="12" t="s">
        <v>16</v>
      </c>
      <c r="C3" s="13" t="s">
        <v>3</v>
      </c>
      <c r="D3" s="13" t="s">
        <v>50</v>
      </c>
      <c r="E3" s="13" t="s">
        <v>19</v>
      </c>
      <c r="F3" s="14" t="s">
        <v>26</v>
      </c>
      <c r="N3" s="1"/>
    </row>
    <row r="4" spans="1:14" ht="17.25" x14ac:dyDescent="0.3">
      <c r="A4" s="135"/>
      <c r="B4" s="28" t="s">
        <v>54</v>
      </c>
      <c r="C4" s="15" t="s">
        <v>14</v>
      </c>
      <c r="D4" s="17">
        <v>2500</v>
      </c>
      <c r="E4" s="29" t="s">
        <v>6</v>
      </c>
      <c r="F4" s="30">
        <f>IF(C4="12/Jahr",D4*12,IF(C4="1/Jahr",D4))</f>
        <v>30000</v>
      </c>
    </row>
    <row r="5" spans="1:14" ht="17.25" x14ac:dyDescent="0.3">
      <c r="A5" s="135"/>
      <c r="B5" s="31" t="s">
        <v>55</v>
      </c>
      <c r="C5" s="19" t="s">
        <v>14</v>
      </c>
      <c r="D5" s="22">
        <v>2500</v>
      </c>
      <c r="E5" s="32" t="s">
        <v>6</v>
      </c>
      <c r="F5" s="33">
        <f t="shared" ref="F5:F8" si="0">IF(C5="12/Jahr",D5*12,IF(C5="1/Jahr",D5))</f>
        <v>30000</v>
      </c>
    </row>
    <row r="6" spans="1:14" ht="17.25" x14ac:dyDescent="0.3">
      <c r="A6" s="135"/>
      <c r="B6" s="31" t="s">
        <v>23</v>
      </c>
      <c r="C6" s="19" t="s">
        <v>14</v>
      </c>
      <c r="D6" s="22">
        <v>500</v>
      </c>
      <c r="E6" s="34" t="s">
        <v>27</v>
      </c>
      <c r="F6" s="33">
        <f t="shared" si="0"/>
        <v>6000</v>
      </c>
    </row>
    <row r="7" spans="1:14" ht="17.25" x14ac:dyDescent="0.3">
      <c r="A7" s="135"/>
      <c r="B7" s="31" t="s">
        <v>56</v>
      </c>
      <c r="C7" s="19" t="s">
        <v>13</v>
      </c>
      <c r="D7" s="22">
        <v>2000</v>
      </c>
      <c r="E7" s="32">
        <v>45991</v>
      </c>
      <c r="F7" s="33">
        <f t="shared" si="0"/>
        <v>2000</v>
      </c>
    </row>
    <row r="8" spans="1:14" ht="17.25" x14ac:dyDescent="0.3">
      <c r="A8" s="135"/>
      <c r="B8" s="31" t="s">
        <v>57</v>
      </c>
      <c r="C8" s="19" t="s">
        <v>13</v>
      </c>
      <c r="D8" s="22">
        <v>2000</v>
      </c>
      <c r="E8" s="32">
        <v>45991</v>
      </c>
      <c r="F8" s="33">
        <f t="shared" si="0"/>
        <v>2000</v>
      </c>
    </row>
    <row r="9" spans="1:14" ht="17.25" x14ac:dyDescent="0.3">
      <c r="A9" s="135"/>
      <c r="B9" s="31"/>
      <c r="C9" s="19"/>
      <c r="D9" s="22"/>
      <c r="E9" s="32"/>
      <c r="F9" s="33"/>
    </row>
    <row r="10" spans="1:14" ht="17.25" x14ac:dyDescent="0.3">
      <c r="A10" s="135"/>
      <c r="B10" s="35"/>
      <c r="C10" s="19"/>
      <c r="D10" s="22"/>
      <c r="E10" s="36"/>
      <c r="F10" s="33"/>
    </row>
    <row r="11" spans="1:14" ht="15.75" thickBot="1" x14ac:dyDescent="0.3">
      <c r="A11" s="136"/>
      <c r="B11" s="8"/>
      <c r="C11" s="9"/>
      <c r="D11" s="9"/>
      <c r="E11" s="9"/>
      <c r="F11" s="10"/>
      <c r="H11" s="5"/>
    </row>
    <row r="12" spans="1:14" ht="19.5" thickBot="1" x14ac:dyDescent="0.35">
      <c r="A12" s="139" t="s">
        <v>18</v>
      </c>
      <c r="B12" s="140"/>
      <c r="C12" s="140"/>
      <c r="D12" s="140"/>
      <c r="E12" s="140"/>
      <c r="F12" s="141"/>
      <c r="H12" s="5"/>
    </row>
    <row r="13" spans="1:14" ht="17.25" customHeight="1" thickBot="1" x14ac:dyDescent="0.3">
      <c r="A13" s="151" t="str">
        <f ca="1">"Wohnen &amp; Leben "&amp;"("&amp;TEXT(100/B76*(C21+C22),"0,00")&amp;" %"&amp;")"</f>
        <v>Wohnen &amp; Leben (35,98 %)</v>
      </c>
      <c r="B13" s="12" t="s">
        <v>16</v>
      </c>
      <c r="C13" s="13" t="s">
        <v>3</v>
      </c>
      <c r="D13" s="13" t="s">
        <v>50</v>
      </c>
      <c r="E13" s="13" t="s">
        <v>12</v>
      </c>
      <c r="F13" s="14" t="s">
        <v>28</v>
      </c>
    </row>
    <row r="14" spans="1:14" ht="17.25" customHeight="1" x14ac:dyDescent="0.3">
      <c r="A14" s="152"/>
      <c r="B14" s="114" t="s">
        <v>0</v>
      </c>
      <c r="C14" s="103" t="s">
        <v>14</v>
      </c>
      <c r="D14" s="65">
        <v>45</v>
      </c>
      <c r="E14" s="103" t="s">
        <v>5</v>
      </c>
      <c r="F14" s="104">
        <f t="shared" ref="F14:F19" si="1">IF(C14="1/Jahr",D14/12,IF(C14="4/Jahr",D14/4,IF(C14="12/Jahr",D14)))</f>
        <v>45</v>
      </c>
    </row>
    <row r="15" spans="1:14" ht="17.25" customHeight="1" x14ac:dyDescent="0.3">
      <c r="A15" s="152"/>
      <c r="B15" s="105" t="s">
        <v>35</v>
      </c>
      <c r="C15" s="19" t="s">
        <v>14</v>
      </c>
      <c r="D15" s="20">
        <v>600</v>
      </c>
      <c r="E15" s="19" t="s">
        <v>5</v>
      </c>
      <c r="F15" s="21">
        <f t="shared" si="1"/>
        <v>600</v>
      </c>
    </row>
    <row r="16" spans="1:14" ht="17.25" customHeight="1" x14ac:dyDescent="0.3">
      <c r="A16" s="152"/>
      <c r="B16" s="105" t="s">
        <v>7</v>
      </c>
      <c r="C16" s="19" t="s">
        <v>14</v>
      </c>
      <c r="D16" s="20">
        <v>120</v>
      </c>
      <c r="E16" s="19" t="s">
        <v>5</v>
      </c>
      <c r="F16" s="21">
        <f t="shared" si="1"/>
        <v>120</v>
      </c>
    </row>
    <row r="17" spans="1:8" ht="17.25" customHeight="1" x14ac:dyDescent="0.3">
      <c r="A17" s="152"/>
      <c r="B17" s="105" t="s">
        <v>33</v>
      </c>
      <c r="C17" s="19" t="s">
        <v>15</v>
      </c>
      <c r="D17" s="20">
        <v>55.08</v>
      </c>
      <c r="E17" s="19" t="s">
        <v>62</v>
      </c>
      <c r="F17" s="21">
        <f t="shared" si="1"/>
        <v>13.77</v>
      </c>
    </row>
    <row r="18" spans="1:8" ht="17.25" customHeight="1" x14ac:dyDescent="0.3">
      <c r="A18" s="152"/>
      <c r="B18" s="105" t="s">
        <v>34</v>
      </c>
      <c r="C18" s="19" t="s">
        <v>14</v>
      </c>
      <c r="D18" s="20">
        <v>850</v>
      </c>
      <c r="E18" s="19" t="s">
        <v>5</v>
      </c>
      <c r="F18" s="21">
        <f t="shared" si="1"/>
        <v>850</v>
      </c>
    </row>
    <row r="19" spans="1:8" ht="17.25" customHeight="1" x14ac:dyDescent="0.3">
      <c r="A19" s="152"/>
      <c r="B19" s="105" t="s">
        <v>22</v>
      </c>
      <c r="C19" s="19" t="s">
        <v>14</v>
      </c>
      <c r="D19" s="20">
        <v>350</v>
      </c>
      <c r="E19" s="19" t="s">
        <v>5</v>
      </c>
      <c r="F19" s="21">
        <f t="shared" si="1"/>
        <v>350</v>
      </c>
    </row>
    <row r="20" spans="1:8" ht="17.25" customHeight="1" thickBot="1" x14ac:dyDescent="0.35">
      <c r="A20" s="152"/>
      <c r="B20" s="107"/>
      <c r="C20" s="108"/>
      <c r="D20" s="109"/>
      <c r="E20" s="108"/>
      <c r="F20" s="110"/>
    </row>
    <row r="21" spans="1:8" ht="17.25" customHeight="1" x14ac:dyDescent="0.3">
      <c r="A21" s="152"/>
      <c r="B21" s="11" t="s">
        <v>31</v>
      </c>
      <c r="C21" s="106">
        <f>SUMIF(C14:C20, "12/Jahr", F14:F20)</f>
        <v>1965</v>
      </c>
      <c r="D21" s="126"/>
      <c r="E21" s="126"/>
      <c r="F21" s="126"/>
    </row>
    <row r="22" spans="1:8" ht="17.25" customHeight="1" thickBot="1" x14ac:dyDescent="0.35">
      <c r="A22" s="153"/>
      <c r="B22" s="107" t="s">
        <v>29</v>
      </c>
      <c r="C22" s="27">
        <f>SUMIF(C14:C20, "1/Jahr", F14:F20) + SUMIF(C14:C20, "4/Jahr", F14:F20)</f>
        <v>13.77</v>
      </c>
      <c r="D22" s="127"/>
      <c r="E22" s="127"/>
      <c r="F22" s="127"/>
    </row>
    <row r="23" spans="1:8" ht="17.25" customHeight="1" thickBot="1" x14ac:dyDescent="0.3">
      <c r="A23" s="154" t="str">
        <f ca="1">"Versicherung &amp; Gesundheit "&amp;"("&amp;TEXT(100/B76*(C31+C32),"0,00")&amp;" %"&amp;")"</f>
        <v>Versicherung &amp; Gesundheit (1,30 %)</v>
      </c>
      <c r="B23" s="12" t="s">
        <v>16</v>
      </c>
      <c r="C23" s="13" t="s">
        <v>3</v>
      </c>
      <c r="D23" s="13" t="s">
        <v>50</v>
      </c>
      <c r="E23" s="13" t="s">
        <v>12</v>
      </c>
      <c r="F23" s="14" t="s">
        <v>28</v>
      </c>
      <c r="H23" s="115"/>
    </row>
    <row r="24" spans="1:8" ht="17.25" customHeight="1" x14ac:dyDescent="0.3">
      <c r="A24" s="155"/>
      <c r="B24" s="112" t="s">
        <v>41</v>
      </c>
      <c r="C24" s="103" t="s">
        <v>13</v>
      </c>
      <c r="D24" s="65">
        <v>55</v>
      </c>
      <c r="E24" s="111">
        <v>46023</v>
      </c>
      <c r="F24" s="104">
        <f>IF(C24="1/Jahr",D24/12,IF(C24="4/Jahr",D24/4,IF(C24="12/Jahr",D24)))</f>
        <v>4.583333333333333</v>
      </c>
    </row>
    <row r="25" spans="1:8" ht="17.25" customHeight="1" x14ac:dyDescent="0.3">
      <c r="A25" s="155"/>
      <c r="B25" s="37" t="s">
        <v>42</v>
      </c>
      <c r="C25" s="19" t="s">
        <v>13</v>
      </c>
      <c r="D25" s="20">
        <v>500</v>
      </c>
      <c r="E25" s="32">
        <v>46023</v>
      </c>
      <c r="F25" s="21">
        <f>IF(C25="1/Jahr",D25/12,IF(C25="4/Jahr",D25/4,IF(C25="12/Jahr",D25)))</f>
        <v>41.666666666666664</v>
      </c>
    </row>
    <row r="26" spans="1:8" ht="17.25" customHeight="1" x14ac:dyDescent="0.3">
      <c r="A26" s="155"/>
      <c r="B26" s="38" t="s">
        <v>58</v>
      </c>
      <c r="C26" s="19" t="s">
        <v>14</v>
      </c>
      <c r="D26" s="20">
        <v>15</v>
      </c>
      <c r="E26" s="111" t="s">
        <v>5</v>
      </c>
      <c r="F26" s="21">
        <f>IF(C26="1/Jahr",D26/12,IF(C26="4/Jahr",D26/4,IF(C26="12/Jahr",D26)))</f>
        <v>15</v>
      </c>
    </row>
    <row r="27" spans="1:8" ht="17.25" customHeight="1" x14ac:dyDescent="0.3">
      <c r="A27" s="155"/>
      <c r="B27" s="38" t="s">
        <v>43</v>
      </c>
      <c r="C27" s="19" t="s">
        <v>14</v>
      </c>
      <c r="D27" s="20">
        <v>10</v>
      </c>
      <c r="E27" s="113" t="s">
        <v>5</v>
      </c>
      <c r="F27" s="21">
        <f>IF(C27="1/Jahr",D27/12,IF(C27="4/Jahr",D27/4,IF(C27="12/Jahr",D27)))</f>
        <v>10</v>
      </c>
    </row>
    <row r="28" spans="1:8" ht="17.25" customHeight="1" x14ac:dyDescent="0.3">
      <c r="A28" s="155"/>
      <c r="B28" s="38"/>
      <c r="C28" s="19"/>
      <c r="D28" s="20"/>
      <c r="E28" s="19"/>
      <c r="F28" s="21"/>
    </row>
    <row r="29" spans="1:8" ht="17.25" customHeight="1" x14ac:dyDescent="0.3">
      <c r="A29" s="155"/>
      <c r="B29" s="38"/>
      <c r="C29" s="19"/>
      <c r="D29" s="20"/>
      <c r="E29" s="19"/>
      <c r="F29" s="21"/>
    </row>
    <row r="30" spans="1:8" ht="17.25" customHeight="1" thickBot="1" x14ac:dyDescent="0.35">
      <c r="A30" s="155"/>
      <c r="B30" s="39"/>
      <c r="C30" s="23"/>
      <c r="D30" s="24"/>
      <c r="E30" s="23"/>
      <c r="F30" s="26"/>
    </row>
    <row r="31" spans="1:8" ht="17.25" customHeight="1" x14ac:dyDescent="0.3">
      <c r="A31" s="155"/>
      <c r="B31" s="40" t="s">
        <v>31</v>
      </c>
      <c r="C31" s="41">
        <f>SUMIF(C24:C30, "12/Jahr", F24:F30)</f>
        <v>25</v>
      </c>
      <c r="D31" s="119"/>
      <c r="E31" s="119"/>
      <c r="F31" s="119"/>
    </row>
    <row r="32" spans="1:8" ht="17.25" customHeight="1" thickBot="1" x14ac:dyDescent="0.35">
      <c r="A32" s="156"/>
      <c r="B32" s="42" t="s">
        <v>29</v>
      </c>
      <c r="C32" s="43">
        <f>SUMIF(C24:C30, "1/Jahr", F24:F30) + SUMIF(C24:C30, "4/Jahr", F24:F30)</f>
        <v>46.25</v>
      </c>
      <c r="D32" s="121"/>
      <c r="E32" s="121"/>
      <c r="F32" s="121"/>
    </row>
    <row r="33" spans="1:8" ht="17.25" customHeight="1" thickBot="1" x14ac:dyDescent="0.3">
      <c r="A33" s="148" t="str">
        <f ca="1">"Verkehr &amp; Mobilität "&amp;"("&amp;TEXT(100/B76*(C41+C42),"0,00")&amp;" %"&amp;")"</f>
        <v>Verkehr &amp; Mobilität (11,00 %)</v>
      </c>
      <c r="B33" s="44" t="s">
        <v>16</v>
      </c>
      <c r="C33" s="13" t="s">
        <v>3</v>
      </c>
      <c r="D33" s="13" t="s">
        <v>50</v>
      </c>
      <c r="E33" s="13" t="s">
        <v>12</v>
      </c>
      <c r="F33" s="14" t="s">
        <v>28</v>
      </c>
      <c r="G33" s="6"/>
    </row>
    <row r="34" spans="1:8" ht="17.25" customHeight="1" x14ac:dyDescent="0.3">
      <c r="A34" s="149"/>
      <c r="B34" s="45" t="s">
        <v>30</v>
      </c>
      <c r="C34" s="16" t="s">
        <v>13</v>
      </c>
      <c r="D34" s="17">
        <v>150</v>
      </c>
      <c r="E34" s="29">
        <v>42948</v>
      </c>
      <c r="F34" s="46">
        <f>IF(C34="1/Jahr",D34/12,IF(C34="4/Jahr",D34/4,IF(C34="12/Jahr",D34)))</f>
        <v>12.5</v>
      </c>
      <c r="G34" s="6"/>
    </row>
    <row r="35" spans="1:8" ht="17.25" customHeight="1" x14ac:dyDescent="0.3">
      <c r="A35" s="149"/>
      <c r="B35" s="47" t="s">
        <v>4</v>
      </c>
      <c r="C35" s="20" t="s">
        <v>13</v>
      </c>
      <c r="D35" s="22">
        <v>511.78</v>
      </c>
      <c r="E35" s="32">
        <v>45658</v>
      </c>
      <c r="F35" s="46">
        <f>IF(C35="1/Jahr",D35/12,IF(C35="4/Jahr",D35/4,IF(C35="12/Jahr",D35)))</f>
        <v>42.648333333333333</v>
      </c>
    </row>
    <row r="36" spans="1:8" ht="17.25" customHeight="1" x14ac:dyDescent="0.3">
      <c r="A36" s="149"/>
      <c r="B36" s="47" t="s">
        <v>1</v>
      </c>
      <c r="C36" s="48" t="s">
        <v>14</v>
      </c>
      <c r="D36" s="22">
        <v>200</v>
      </c>
      <c r="E36" s="48" t="s">
        <v>5</v>
      </c>
      <c r="F36" s="46">
        <f t="shared" ref="F36:F37" si="2">IF(C36="1/Jahr",D36/12,IF(C36="4/Jahr",D36/4,IF(C36="12/Jahr",D36)))</f>
        <v>200</v>
      </c>
      <c r="G36" s="6"/>
    </row>
    <row r="37" spans="1:8" ht="17.25" customHeight="1" x14ac:dyDescent="0.3">
      <c r="A37" s="149"/>
      <c r="B37" s="49" t="s">
        <v>11</v>
      </c>
      <c r="C37" s="48" t="s">
        <v>14</v>
      </c>
      <c r="D37" s="22">
        <v>350</v>
      </c>
      <c r="E37" s="48" t="s">
        <v>5</v>
      </c>
      <c r="F37" s="46">
        <f t="shared" si="2"/>
        <v>350</v>
      </c>
      <c r="G37" s="6"/>
    </row>
    <row r="38" spans="1:8" ht="17.25" customHeight="1" x14ac:dyDescent="0.3">
      <c r="A38" s="149"/>
      <c r="B38" s="49"/>
      <c r="C38" s="36"/>
      <c r="D38" s="50"/>
      <c r="E38" s="50"/>
      <c r="F38" s="46"/>
    </row>
    <row r="39" spans="1:8" ht="17.25" customHeight="1" x14ac:dyDescent="0.3">
      <c r="A39" s="149"/>
      <c r="B39" s="49"/>
      <c r="C39" s="36"/>
      <c r="D39" s="50"/>
      <c r="E39" s="50"/>
      <c r="F39" s="46"/>
    </row>
    <row r="40" spans="1:8" ht="17.25" customHeight="1" thickBot="1" x14ac:dyDescent="0.35">
      <c r="A40" s="149"/>
      <c r="B40" s="51"/>
      <c r="C40" s="52"/>
      <c r="D40" s="53"/>
      <c r="E40" s="53"/>
      <c r="F40" s="54"/>
    </row>
    <row r="41" spans="1:8" ht="17.25" customHeight="1" x14ac:dyDescent="0.3">
      <c r="A41" s="149"/>
      <c r="B41" s="55" t="s">
        <v>31</v>
      </c>
      <c r="C41" s="56">
        <f>SUMIF(C34:C40, "12/Jahr", F34:F40)</f>
        <v>550</v>
      </c>
      <c r="D41" s="122"/>
      <c r="E41" s="123"/>
      <c r="F41" s="123"/>
    </row>
    <row r="42" spans="1:8" ht="17.25" customHeight="1" thickBot="1" x14ac:dyDescent="0.35">
      <c r="A42" s="150"/>
      <c r="B42" s="57" t="s">
        <v>29</v>
      </c>
      <c r="C42" s="58">
        <f>SUMIF(C34:C40, "1/Jahr", F34:F40) + SUMIF(C34:C40, "4/Jahr", F34:F40)</f>
        <v>55.148333333333333</v>
      </c>
      <c r="D42" s="124"/>
      <c r="E42" s="125"/>
      <c r="F42" s="125"/>
    </row>
    <row r="43" spans="1:8" ht="17.25" customHeight="1" thickBot="1" x14ac:dyDescent="0.3">
      <c r="A43" s="157" t="str">
        <f ca="1">"Freizeit &amp; Unterhaltung "&amp;"("&amp;TEXT(100/B76*(C51+C52),"0,00")&amp;" %"&amp;")"</f>
        <v>Freizeit &amp; Unterhaltung (9,14 %)</v>
      </c>
      <c r="B43" s="59" t="s">
        <v>16</v>
      </c>
      <c r="C43" s="60" t="s">
        <v>3</v>
      </c>
      <c r="D43" s="60" t="s">
        <v>50</v>
      </c>
      <c r="E43" s="60" t="s">
        <v>12</v>
      </c>
      <c r="F43" s="61" t="s">
        <v>28</v>
      </c>
    </row>
    <row r="44" spans="1:8" ht="17.25" customHeight="1" x14ac:dyDescent="0.3">
      <c r="A44" s="158"/>
      <c r="B44" s="62" t="s">
        <v>44</v>
      </c>
      <c r="C44" s="17" t="s">
        <v>14</v>
      </c>
      <c r="D44" s="16">
        <v>400</v>
      </c>
      <c r="E44" s="15" t="s">
        <v>5</v>
      </c>
      <c r="F44" s="18">
        <f>IF(C44="1/Jahr",D44/12,IF(C44="4/Jahr",D44/4,IF(C44="12/Jahr",D44)))</f>
        <v>400</v>
      </c>
    </row>
    <row r="45" spans="1:8" ht="17.25" customHeight="1" x14ac:dyDescent="0.3">
      <c r="A45" s="158"/>
      <c r="B45" s="63" t="s">
        <v>59</v>
      </c>
      <c r="C45" s="64" t="s">
        <v>14</v>
      </c>
      <c r="D45" s="65">
        <v>30</v>
      </c>
      <c r="E45" s="19" t="s">
        <v>8</v>
      </c>
      <c r="F45" s="21">
        <f t="shared" ref="F45:F48" si="3">IF(C45="1/Jahr",D45/12,IF(C45="4/Jahr",D45/4,IF(C45="12/Jahr",D45)))</f>
        <v>30</v>
      </c>
    </row>
    <row r="46" spans="1:8" ht="17.25" customHeight="1" x14ac:dyDescent="0.3">
      <c r="A46" s="158"/>
      <c r="B46" s="66" t="s">
        <v>60</v>
      </c>
      <c r="C46" s="22" t="s">
        <v>14</v>
      </c>
      <c r="D46" s="65">
        <v>30</v>
      </c>
      <c r="E46" s="19" t="s">
        <v>8</v>
      </c>
      <c r="F46" s="21">
        <f t="shared" si="3"/>
        <v>30</v>
      </c>
    </row>
    <row r="47" spans="1:8" ht="17.25" customHeight="1" x14ac:dyDescent="0.3">
      <c r="A47" s="158"/>
      <c r="B47" s="66" t="s">
        <v>24</v>
      </c>
      <c r="C47" s="22" t="s">
        <v>13</v>
      </c>
      <c r="D47" s="65">
        <v>89.9</v>
      </c>
      <c r="E47" s="32">
        <v>45972</v>
      </c>
      <c r="F47" s="21">
        <f t="shared" si="3"/>
        <v>7.4916666666666671</v>
      </c>
    </row>
    <row r="48" spans="1:8" ht="17.25" customHeight="1" x14ac:dyDescent="0.3">
      <c r="A48" s="158"/>
      <c r="B48" s="66" t="s">
        <v>45</v>
      </c>
      <c r="C48" s="22" t="s">
        <v>14</v>
      </c>
      <c r="D48" s="20">
        <v>35</v>
      </c>
      <c r="E48" s="19" t="s">
        <v>47</v>
      </c>
      <c r="F48" s="21">
        <f t="shared" si="3"/>
        <v>35</v>
      </c>
      <c r="H48" s="7"/>
    </row>
    <row r="49" spans="1:8" ht="17.25" customHeight="1" x14ac:dyDescent="0.3">
      <c r="A49" s="158"/>
      <c r="B49" s="67" t="s">
        <v>48</v>
      </c>
      <c r="C49" s="22" t="s">
        <v>13</v>
      </c>
      <c r="D49" s="68"/>
      <c r="E49" s="19"/>
      <c r="F49" s="69"/>
      <c r="H49" s="7"/>
    </row>
    <row r="50" spans="1:8" ht="17.25" customHeight="1" thickBot="1" x14ac:dyDescent="0.35">
      <c r="A50" s="158"/>
      <c r="B50" s="70"/>
      <c r="C50" s="25"/>
      <c r="D50" s="24"/>
      <c r="E50" s="23"/>
      <c r="F50" s="71"/>
      <c r="H50" s="1"/>
    </row>
    <row r="51" spans="1:8" ht="17.25" customHeight="1" x14ac:dyDescent="0.3">
      <c r="A51" s="158"/>
      <c r="B51" s="72" t="s">
        <v>31</v>
      </c>
      <c r="C51" s="73">
        <f>SUMIF(C44:C50, "12/Jahr", F44:F50)</f>
        <v>495</v>
      </c>
      <c r="D51" s="119"/>
      <c r="E51" s="119"/>
      <c r="F51" s="119"/>
      <c r="H51" s="1"/>
    </row>
    <row r="52" spans="1:8" ht="17.25" customHeight="1" thickBot="1" x14ac:dyDescent="0.35">
      <c r="A52" s="159"/>
      <c r="B52" s="74" t="s">
        <v>29</v>
      </c>
      <c r="C52" s="75">
        <f>SUMIF(C44:C50, "1/Jahr", F44:F50) + SUMIF(C44:C50, "4/Jahr", F44:F50)</f>
        <v>7.4916666666666671</v>
      </c>
      <c r="D52" s="121"/>
      <c r="E52" s="121"/>
      <c r="F52" s="121"/>
    </row>
    <row r="53" spans="1:8" ht="17.25" customHeight="1" thickBot="1" x14ac:dyDescent="0.3">
      <c r="A53" s="145" t="str">
        <f ca="1">"Vermögensaufbau "&amp;"("&amp;TEXT(100/B76*(C61+C62),"0,00")&amp;" %"&amp;")"</f>
        <v>Vermögensaufbau (28,45 %)</v>
      </c>
      <c r="B53" s="76" t="s">
        <v>16</v>
      </c>
      <c r="C53" s="77" t="s">
        <v>3</v>
      </c>
      <c r="D53" s="60" t="s">
        <v>50</v>
      </c>
      <c r="E53" s="60" t="s">
        <v>12</v>
      </c>
      <c r="F53" s="61" t="s">
        <v>28</v>
      </c>
    </row>
    <row r="54" spans="1:8" ht="17.25" customHeight="1" x14ac:dyDescent="0.3">
      <c r="A54" s="146"/>
      <c r="B54" s="78" t="s">
        <v>29</v>
      </c>
      <c r="C54" s="16" t="s">
        <v>14</v>
      </c>
      <c r="D54" s="16">
        <v>570</v>
      </c>
      <c r="E54" s="29" t="s">
        <v>5</v>
      </c>
      <c r="F54" s="18">
        <f>IF(C54="1/Jahr",D54/12,IF(C54="4/Jahr",D54/4,IF(C54="12/Jahr",D54)))</f>
        <v>570</v>
      </c>
    </row>
    <row r="55" spans="1:8" ht="17.25" customHeight="1" x14ac:dyDescent="0.3">
      <c r="A55" s="146"/>
      <c r="B55" s="79" t="s">
        <v>9</v>
      </c>
      <c r="C55" s="20" t="s">
        <v>14</v>
      </c>
      <c r="D55" s="20">
        <v>160</v>
      </c>
      <c r="E55" s="80" t="s">
        <v>6</v>
      </c>
      <c r="F55" s="21">
        <f t="shared" ref="F55:F57" si="4">IF(C55="1/Jahr",D55/12,IF(C55="4/Jahr",D55/4,IF(C55="12/Jahr",D55)))</f>
        <v>160</v>
      </c>
    </row>
    <row r="56" spans="1:8" ht="17.25" customHeight="1" x14ac:dyDescent="0.3">
      <c r="A56" s="146"/>
      <c r="B56" s="81" t="s">
        <v>40</v>
      </c>
      <c r="C56" s="20" t="s">
        <v>14</v>
      </c>
      <c r="D56" s="20">
        <v>85</v>
      </c>
      <c r="E56" s="19" t="s">
        <v>5</v>
      </c>
      <c r="F56" s="21">
        <f t="shared" si="4"/>
        <v>85</v>
      </c>
    </row>
    <row r="57" spans="1:8" ht="17.25" customHeight="1" x14ac:dyDescent="0.3">
      <c r="A57" s="146"/>
      <c r="B57" s="81" t="s">
        <v>61</v>
      </c>
      <c r="C57" s="20" t="s">
        <v>14</v>
      </c>
      <c r="D57" s="20">
        <v>750</v>
      </c>
      <c r="E57" s="19" t="s">
        <v>25</v>
      </c>
      <c r="F57" s="21">
        <f t="shared" si="4"/>
        <v>750</v>
      </c>
    </row>
    <row r="58" spans="1:8" ht="17.25" customHeight="1" x14ac:dyDescent="0.3">
      <c r="A58" s="146"/>
      <c r="B58" s="81"/>
      <c r="C58" s="20"/>
      <c r="D58" s="20"/>
      <c r="E58" s="19"/>
      <c r="F58" s="21"/>
    </row>
    <row r="59" spans="1:8" ht="17.25" customHeight="1" x14ac:dyDescent="0.3">
      <c r="A59" s="146"/>
      <c r="B59" s="81"/>
      <c r="C59" s="20"/>
      <c r="D59" s="20"/>
      <c r="E59" s="19"/>
      <c r="F59" s="21"/>
    </row>
    <row r="60" spans="1:8" ht="17.25" customHeight="1" thickBot="1" x14ac:dyDescent="0.35">
      <c r="A60" s="146"/>
      <c r="B60" s="82"/>
      <c r="C60" s="24"/>
      <c r="D60" s="24"/>
      <c r="E60" s="23"/>
      <c r="F60" s="26"/>
    </row>
    <row r="61" spans="1:8" ht="17.25" customHeight="1" x14ac:dyDescent="0.3">
      <c r="A61" s="146"/>
      <c r="B61" s="83" t="s">
        <v>31</v>
      </c>
      <c r="C61" s="84">
        <f>SUMIF(C54:C60, "12/Jahr", F54:F60)</f>
        <v>1565</v>
      </c>
      <c r="D61" s="116"/>
      <c r="E61" s="117"/>
      <c r="F61" s="117"/>
    </row>
    <row r="62" spans="1:8" ht="17.25" customHeight="1" thickBot="1" x14ac:dyDescent="0.35">
      <c r="A62" s="147"/>
      <c r="B62" s="85" t="s">
        <v>29</v>
      </c>
      <c r="C62" s="86">
        <f>SUMIF(C54:C60, "1/Jahr", F54:F60) + SUMIF(C54:C60, "4/Jahr", F54:F60)</f>
        <v>0</v>
      </c>
      <c r="D62" s="120"/>
      <c r="E62" s="121"/>
      <c r="F62" s="121"/>
    </row>
    <row r="63" spans="1:8" ht="17.25" customHeight="1" thickBot="1" x14ac:dyDescent="0.3">
      <c r="A63" s="142" t="str">
        <f ca="1">"Sonstiges "&amp;"("&amp;TEXT(100/B76*(C71+C72),"0,00")&amp;" %"&amp;")"</f>
        <v>Sonstiges (9,27 %)</v>
      </c>
      <c r="B63" s="12" t="s">
        <v>16</v>
      </c>
      <c r="C63" s="13" t="s">
        <v>3</v>
      </c>
      <c r="D63" s="13" t="s">
        <v>50</v>
      </c>
      <c r="E63" s="13" t="s">
        <v>12</v>
      </c>
      <c r="F63" s="14" t="s">
        <v>28</v>
      </c>
    </row>
    <row r="64" spans="1:8" ht="17.25" customHeight="1" x14ac:dyDescent="0.3">
      <c r="A64" s="143"/>
      <c r="B64" s="88" t="s">
        <v>2</v>
      </c>
      <c r="C64" s="20" t="s">
        <v>14</v>
      </c>
      <c r="D64" s="20">
        <v>10</v>
      </c>
      <c r="E64" s="68" t="s">
        <v>5</v>
      </c>
      <c r="F64" s="87">
        <f t="shared" ref="F64:F67" si="5">IF(C64="1/Jahr",D64/12,IF(C64="4/Jahr",D64/4,IF(C64="12/Jahr",D64)))</f>
        <v>10</v>
      </c>
    </row>
    <row r="65" spans="1:8" ht="17.25" customHeight="1" x14ac:dyDescent="0.3">
      <c r="A65" s="143"/>
      <c r="B65" s="88" t="s">
        <v>10</v>
      </c>
      <c r="C65" s="20" t="s">
        <v>14</v>
      </c>
      <c r="D65" s="20">
        <v>200</v>
      </c>
      <c r="E65" s="68" t="s">
        <v>5</v>
      </c>
      <c r="F65" s="87">
        <f t="shared" si="5"/>
        <v>200</v>
      </c>
    </row>
    <row r="66" spans="1:8" ht="17.25" customHeight="1" x14ac:dyDescent="0.3">
      <c r="A66" s="143"/>
      <c r="B66" s="88" t="s">
        <v>49</v>
      </c>
      <c r="C66" s="20" t="s">
        <v>14</v>
      </c>
      <c r="D66" s="20">
        <v>150</v>
      </c>
      <c r="E66" s="68" t="s">
        <v>51</v>
      </c>
      <c r="F66" s="87">
        <f t="shared" si="5"/>
        <v>150</v>
      </c>
    </row>
    <row r="67" spans="1:8" ht="17.25" customHeight="1" x14ac:dyDescent="0.3">
      <c r="A67" s="143"/>
      <c r="B67" s="88" t="s">
        <v>17</v>
      </c>
      <c r="C67" s="20" t="s">
        <v>14</v>
      </c>
      <c r="D67" s="20">
        <v>75</v>
      </c>
      <c r="E67" s="68" t="s">
        <v>52</v>
      </c>
      <c r="F67" s="87">
        <f t="shared" si="5"/>
        <v>75</v>
      </c>
    </row>
    <row r="68" spans="1:8" ht="17.25" customHeight="1" x14ac:dyDescent="0.3">
      <c r="A68" s="143"/>
      <c r="B68" s="90" t="s">
        <v>53</v>
      </c>
      <c r="C68" s="68" t="s">
        <v>14</v>
      </c>
      <c r="D68" s="68">
        <v>75</v>
      </c>
      <c r="E68" s="68" t="s">
        <v>52</v>
      </c>
      <c r="F68" s="89">
        <f t="shared" ref="F68" si="6">IF(C68="1/Jahr",D68/12,IF(C68="4/Jahr",D68/4,IF(C68="12/Jahr",D68)))</f>
        <v>75</v>
      </c>
    </row>
    <row r="69" spans="1:8" ht="17.25" customHeight="1" x14ac:dyDescent="0.3">
      <c r="A69" s="143"/>
      <c r="B69" s="90"/>
      <c r="C69" s="68"/>
      <c r="D69" s="68"/>
      <c r="E69" s="68"/>
      <c r="F69" s="89"/>
    </row>
    <row r="70" spans="1:8" ht="17.25" customHeight="1" thickBot="1" x14ac:dyDescent="0.35">
      <c r="A70" s="143"/>
      <c r="B70" s="90"/>
      <c r="C70" s="68"/>
      <c r="D70" s="68"/>
      <c r="E70" s="68"/>
      <c r="F70" s="89"/>
    </row>
    <row r="71" spans="1:8" ht="17.25" customHeight="1" x14ac:dyDescent="0.3">
      <c r="A71" s="143"/>
      <c r="B71" s="91" t="s">
        <v>31</v>
      </c>
      <c r="C71" s="92">
        <f>SUMIF(C64:C70, "12/Jahr", F64:F70)</f>
        <v>510</v>
      </c>
      <c r="D71" s="116"/>
      <c r="E71" s="117"/>
      <c r="F71" s="117"/>
    </row>
    <row r="72" spans="1:8" ht="17.25" customHeight="1" thickBot="1" x14ac:dyDescent="0.35">
      <c r="A72" s="144"/>
      <c r="B72" s="93" t="s">
        <v>29</v>
      </c>
      <c r="C72" s="94">
        <f>SUMIF(C64:C70, "1/Jahr", F64:F70) + SUMIF(C64:C70, "4/Jahr", F64:F70)</f>
        <v>0</v>
      </c>
      <c r="D72" s="118"/>
      <c r="E72" s="119"/>
      <c r="F72" s="119"/>
    </row>
    <row r="73" spans="1:8" ht="15.75" thickBot="1" x14ac:dyDescent="0.3">
      <c r="B73" s="3"/>
      <c r="C73" s="2"/>
      <c r="D73" s="2"/>
      <c r="E73" s="2"/>
      <c r="F73" s="2"/>
    </row>
    <row r="74" spans="1:8" ht="19.5" thickBot="1" x14ac:dyDescent="0.35">
      <c r="A74" s="131" t="s">
        <v>20</v>
      </c>
      <c r="B74" s="132"/>
      <c r="C74" s="132"/>
      <c r="D74" s="132"/>
      <c r="E74" s="132"/>
      <c r="F74" s="133"/>
      <c r="H74" s="5"/>
    </row>
    <row r="75" spans="1:8" ht="18" thickBot="1" x14ac:dyDescent="0.35">
      <c r="A75" s="137" t="s">
        <v>21</v>
      </c>
      <c r="B75" s="95" t="s">
        <v>38</v>
      </c>
      <c r="C75" s="96" t="s">
        <v>37</v>
      </c>
      <c r="D75" s="96" t="s">
        <v>39</v>
      </c>
      <c r="E75" s="96"/>
      <c r="F75" s="97" t="s">
        <v>36</v>
      </c>
    </row>
    <row r="76" spans="1:8" ht="18.75" thickTop="1" thickBot="1" x14ac:dyDescent="0.35">
      <c r="A76" s="138"/>
      <c r="B76" s="98">
        <f ca="1">SUMIF(C4:C10, "12/Jahr", D4:D9)</f>
        <v>5500</v>
      </c>
      <c r="C76" s="99">
        <f>SUM(C21+C22,C31+C32,C41+C42,C51+C52,C61+C62,C71+C72)*-1</f>
        <v>-5232.66</v>
      </c>
      <c r="D76" s="100">
        <f ca="1">C76+B76</f>
        <v>267.34000000000015</v>
      </c>
      <c r="E76" s="101"/>
      <c r="F76" s="102">
        <f ca="1">SUMIF(C4:C10, "1/Jahr", D4:D9)</f>
        <v>4000</v>
      </c>
    </row>
    <row r="78" spans="1:8" ht="15" customHeight="1" x14ac:dyDescent="0.25"/>
    <row r="81" spans="2:9" x14ac:dyDescent="0.25">
      <c r="B81" s="128" t="s">
        <v>38</v>
      </c>
      <c r="C81" s="128" t="s">
        <v>63</v>
      </c>
      <c r="D81" s="128" t="s">
        <v>64</v>
      </c>
      <c r="E81" s="128" t="s">
        <v>65</v>
      </c>
      <c r="F81" s="128" t="s">
        <v>66</v>
      </c>
      <c r="G81" s="128" t="s">
        <v>67</v>
      </c>
      <c r="H81" s="128" t="s">
        <v>68</v>
      </c>
      <c r="I81" s="128" t="s">
        <v>69</v>
      </c>
    </row>
    <row r="82" spans="2:9" x14ac:dyDescent="0.25">
      <c r="B82" s="129">
        <f ca="1">B76</f>
        <v>5500</v>
      </c>
      <c r="C82" s="129">
        <f>SUM(C21:C22)*-1</f>
        <v>-1978.77</v>
      </c>
      <c r="D82" s="129">
        <f>SUM(C31:C32)*-1</f>
        <v>-71.25</v>
      </c>
      <c r="E82" s="130">
        <f>SUM(C41:C42)*-1</f>
        <v>-605.14833333333331</v>
      </c>
      <c r="F82" s="130">
        <f>SUM(C51:C52)*-1</f>
        <v>-502.49166666666667</v>
      </c>
      <c r="G82" s="129">
        <f>SUM(C61:C62)*-1</f>
        <v>-1565</v>
      </c>
      <c r="H82" s="130">
        <f>SUM(C71:C72)*-1</f>
        <v>-510</v>
      </c>
      <c r="I82" s="129">
        <f ca="1">SUM(B82:H82)*-1</f>
        <v>-267.34000000000015</v>
      </c>
    </row>
  </sheetData>
  <mergeCells count="11">
    <mergeCell ref="A2:F2"/>
    <mergeCell ref="A53:A62"/>
    <mergeCell ref="A33:A42"/>
    <mergeCell ref="A13:A22"/>
    <mergeCell ref="A23:A32"/>
    <mergeCell ref="A43:A52"/>
    <mergeCell ref="A74:F74"/>
    <mergeCell ref="A3:A11"/>
    <mergeCell ref="A75:A76"/>
    <mergeCell ref="A12:F12"/>
    <mergeCell ref="A63:A72"/>
  </mergeCells>
  <conditionalFormatting sqref="B76">
    <cfRule type="cellIs" dxfId="3" priority="2" operator="greaterThan">
      <formula>0</formula>
    </cfRule>
  </conditionalFormatting>
  <conditionalFormatting sqref="C76:D76">
    <cfRule type="cellIs" dxfId="2" priority="3" operator="lessThan">
      <formula>0</formula>
    </cfRule>
  </conditionalFormatting>
  <conditionalFormatting sqref="D76">
    <cfRule type="cellIs" dxfId="1" priority="5" operator="greaterThan">
      <formula>0</formula>
    </cfRule>
  </conditionalFormatting>
  <conditionalFormatting sqref="F76">
    <cfRule type="cellIs" dxfId="0" priority="1" operator="greaterThan">
      <formula>0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6" zoomScale="130" zoomScaleNormal="130" workbookViewId="0">
      <selection activeCell="O3" sqref="O3"/>
    </sheetView>
  </sheetViews>
  <sheetFormatPr defaultColWidth="10.7109375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Ein- &amp; Ausgaben</vt:lpstr>
      <vt:lpstr>Analyse</vt:lpstr>
      <vt:lpstr>'Ein- &amp; Ausgaben'!Print_Area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2025-02-01T20:01:34Z</dcterms:modified>
</cp:coreProperties>
</file>